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lculator" sheetId="1" state="visible" r:id="rId3"/>
    <sheet name="How to use" sheetId="2" state="visible" r:id="rId4"/>
  </sheets>
  <definedNames>
    <definedName function="false" hidden="false" localSheetId="0" name="_xlnm.Print_Area" vbProcedure="false">Calculator!$A$1:$I$53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9" authorId="0">
      <text>
        <r>
          <rPr>
            <sz val="10"/>
            <rFont val="Arial"/>
            <family val="2"/>
          </rPr>
          <t xml:space="preserve">Many firms that have a margin rule use 80%. Some use other figures; type yours here.</t>
        </r>
      </text>
    </comment>
    <comment ref="F15" authorId="0">
      <text>
        <r>
          <rPr>
            <sz val="10"/>
            <rFont val="Arial"/>
            <family val="2"/>
          </rPr>
          <t xml:space="preserve">Funded accounts often have lower leverage than the challenge, and gold and indices lower than currency pairs. Use the leverage your account shows for this symbol.</t>
        </r>
      </text>
    </comment>
  </commentList>
</comments>
</file>

<file path=xl/sharedStrings.xml><?xml version="1.0" encoding="utf-8"?>
<sst xmlns="http://schemas.openxmlformats.org/spreadsheetml/2006/main" count="88" uniqueCount="79">
  <si>
    <t xml:space="preserve">80% Margin Rule Calculator</t>
  </si>
  <si>
    <t xml:space="preserve">Free template from PipLedger · online version: pipledgerfx.com/prop-firm-lot-size-calculator · account currency: USD</t>
  </si>
  <si>
    <t xml:space="preserve">Yellow cells with blue numbers are the ones you change. Grey cells are formulas. Example values are filled in; replace them with yours.</t>
  </si>
  <si>
    <t xml:space="preserve">1. Your account</t>
  </si>
  <si>
    <t xml:space="preserve">Account balance ($)</t>
  </si>
  <si>
    <t xml:space="preserve">Account equity ($)</t>
  </si>
  <si>
    <t xml:space="preserve">Balance plus or minus open trades</t>
  </si>
  <si>
    <t xml:space="preserve">Measure the rule on</t>
  </si>
  <si>
    <t xml:space="preserve">Equity</t>
  </si>
  <si>
    <t xml:space="preserve">Balance or Equity: check your firm's rules</t>
  </si>
  <si>
    <t xml:space="preserve">Margin limit (% of the account)</t>
  </si>
  <si>
    <t xml:space="preserve">Account value used for the rule ($)</t>
  </si>
  <si>
    <t xml:space="preserve">Most margin the rule allows ($)</t>
  </si>
  <si>
    <t xml:space="preserve">2. Open trades (one per row, up to 10)</t>
  </si>
  <si>
    <t xml:space="preserve">Symbol</t>
  </si>
  <si>
    <t xml:space="preserve">Lots</t>
  </si>
  <si>
    <t xml:space="preserve">Contract size (units per lot)</t>
  </si>
  <si>
    <t xml:space="preserve">Price of 1 unit in USD</t>
  </si>
  <si>
    <t xml:space="preserve">Leverage (enter 30 for 1:30)</t>
  </si>
  <si>
    <t xml:space="preserve">Position value ($)</t>
  </si>
  <si>
    <t xml:space="preserve">Margin ($)</t>
  </si>
  <si>
    <t xml:space="preserve">XAUUSD</t>
  </si>
  <si>
    <t xml:space="preserve">EURUSD</t>
  </si>
  <si>
    <t xml:space="preserve">Total margin used</t>
  </si>
  <si>
    <t xml:space="preserve">3. Result</t>
  </si>
  <si>
    <t xml:space="preserve">Margin used (% of the account)</t>
  </si>
  <si>
    <t xml:space="preserve">Status</t>
  </si>
  <si>
    <t xml:space="preserve">Margin room left ($)</t>
  </si>
  <si>
    <t xml:space="preserve">4. How many lots can I add?</t>
  </si>
  <si>
    <t xml:space="preserve">Leverage (enter 10 for 1:10)</t>
  </si>
  <si>
    <t xml:space="preserve">Margin for 1 lot ($)</t>
  </si>
  <si>
    <t xml:space="preserve">Most lots you can add</t>
  </si>
  <si>
    <t xml:space="preserve">Rounded down to 0.01 lot</t>
  </si>
  <si>
    <t xml:space="preserve">Leaving room: lots that keep you at 70% (or 10 points under a lower limit)</t>
  </si>
  <si>
    <t xml:space="preserve">Margin rises when price rises, so a buffer helps</t>
  </si>
  <si>
    <t xml:space="preserve">What to type in 'Price of 1 unit in USD'</t>
  </si>
  <si>
    <t xml:space="preserve">Instrument</t>
  </si>
  <si>
    <t xml:space="preserve">Usual contract size</t>
  </si>
  <si>
    <t xml:space="preserve">EURUSD, GBPUSD, AUDUSD, NZDUSD</t>
  </si>
  <si>
    <t xml:space="preserve">100,000</t>
  </si>
  <si>
    <t xml:space="preserve">The pair's price, e.g. 1.1403</t>
  </si>
  <si>
    <t xml:space="preserve">USDJPY, USDCHF, USDCAD</t>
  </si>
  <si>
    <t xml:space="preserve">1 (the first currency is already USD)</t>
  </si>
  <si>
    <t xml:space="preserve">EURJPY, EURGBP and other EUR crosses</t>
  </si>
  <si>
    <t xml:space="preserve">The EURUSD price</t>
  </si>
  <si>
    <t xml:space="preserve">GBPJPY and other GBP crosses</t>
  </si>
  <si>
    <t xml:space="preserve">The GBPUSD price</t>
  </si>
  <si>
    <t xml:space="preserve">XAUUSD gold</t>
  </si>
  <si>
    <t xml:space="preserve">100</t>
  </si>
  <si>
    <t xml:space="preserve">The gold price, e.g. 4286.20</t>
  </si>
  <si>
    <t xml:space="preserve">XAGUSD silver</t>
  </si>
  <si>
    <t xml:space="preserve">5,000</t>
  </si>
  <si>
    <t xml:space="preserve">The silver price</t>
  </si>
  <si>
    <t xml:space="preserve">NAS100, US30, US500</t>
  </si>
  <si>
    <t xml:space="preserve">Check your platform (often 1)</t>
  </si>
  <si>
    <t xml:space="preserve">The index price</t>
  </si>
  <si>
    <t xml:space="preserve">Any other pair</t>
  </si>
  <si>
    <t xml:space="preserve">Price of its first currency in USD (AUDJPY: AUDUSD price; CADJPY: 1 ÷ USDCAD)</t>
  </si>
  <si>
    <t xml:space="preserve">Contract sizes and leverage differ between brokers and prop firms. In MT5, right-click the symbol in Market Watch and open Specification.</t>
  </si>
  <si>
    <t xml:space="preserve">This template is for planning. It is not financial advice, and your firm's own rules and platform figures always decide.</t>
  </si>
  <si>
    <t xml:space="preserve">How to use this template</t>
  </si>
  <si>
    <t xml:space="preserve">1. On the Calculator sheet, type your balance and equity, choose whether your firm measures the rule on balance or equity, and set the limit (80% by default).</t>
  </si>
  <si>
    <t xml:space="preserve">2. List every trade you have open: symbol, lots, contract size, the price of one unit in US dollars and the leverage your account has on that symbol.</t>
  </si>
  <si>
    <t xml:space="preserve">3. Read the result: margin used as a % of the account, whether you are within the limit, and how much margin room is left.</t>
  </si>
  <si>
    <t xml:space="preserve">4. In section 4, enter the next trade you are planning to see the most lots you can add, and a safer size that keeps you at 70%.</t>
  </si>
  <si>
    <t xml:space="preserve">The formula</t>
  </si>
  <si>
    <t xml:space="preserve">Position value = Lots × Contract size × Price of 1 unit in USD</t>
  </si>
  <si>
    <t xml:space="preserve">Margin = Position value ÷ Leverage</t>
  </si>
  <si>
    <t xml:space="preserve">Margin used % = Total margin of open trades ÷ Balance (or Equity)</t>
  </si>
  <si>
    <t xml:space="preserve">Good to know</t>
  </si>
  <si>
    <t xml:space="preserve">• Firms word the rule differently: balance, equity or 'available margin'. If yours doesn't say, use the lower of balance and equity to stay on the safe side.</t>
  </si>
  <si>
    <t xml:space="preserve">• Margin is recalculated as the price moves, so a gold or index position uses more margin when its price rises. Leave a buffer below the limit.</t>
  </si>
  <si>
    <t xml:space="preserve">• Leverage is often lower on funded accounts than in the challenge, and lower on gold and indices than on currency pairs.</t>
  </si>
  <si>
    <t xml:space="preserve">• The margin rule is separate from the daily loss limit. A trade can pass one and break the other.</t>
  </si>
  <si>
    <t xml:space="preserve">Online calculators (free, always up to date)</t>
  </si>
  <si>
    <t xml:space="preserve">80% margin rule calculator: https://pipledgerfx.com/prop-firm-lot-size-calculator</t>
  </si>
  <si>
    <t xml:space="preserve">GFT margin rule calculator: https://pipledgerfx.com/gft-margin-rule-calculator</t>
  </si>
  <si>
    <t xml:space="preserve">Prop firm drawdown calculator: https://pipledgerfx.com/prop-firm-drawdown-calculator</t>
  </si>
  <si>
    <t xml:space="preserve">Template version: 2 October 2026. Free to use and share. Planning tool only, not financial advice.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</si>
</sst>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%"/>
    <numFmt numFmtId="167" formatCode="0.00"/>
    <numFmt numFmtId="168" formatCode="#,##0"/>
    <numFmt numFmtId="169" formatCode="#,##0.0000"/>
    <numFmt numFmtId="170" formatCode="0"/>
    <numFmt numFmtId="171" formatCode="0.0%;\-0.0%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0"/>
      <color rgb="FF555555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EF2F7"/>
      </patternFill>
    </fill>
    <fill>
      <patternFill patternType="solid">
        <fgColor rgb="FFEEF2F7"/>
        <bgColor rgb="FFFFFFFF"/>
      </patternFill>
    </fill>
    <fill>
      <patternFill patternType="solid">
        <fgColor rgb="FF1F2A3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DC"/>
      </left>
      <right style="thin">
        <color rgb="FFC9D1DC"/>
      </right>
      <top style="thin">
        <color rgb="FFC9D1DC"/>
      </top>
      <bottom style="thin">
        <color rgb="FFC9D1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0006"/>
      </font>
      <fill>
        <patternFill>
          <bgColor rgb="FFFFC7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EF2F7"/>
      <rgbColor rgb="FF660066"/>
      <rgbColor rgb="FFFF8080"/>
      <rgbColor rgb="FF0066CC"/>
      <rgbColor rgb="FFC9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5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8"/>
    <col collapsed="false" customWidth="true" hidden="false" outlineLevel="0" max="3" min="3" style="0" width="13"/>
    <col collapsed="false" customWidth="true" hidden="false" outlineLevel="0" max="4" min="4" style="0" width="16"/>
    <col collapsed="false" customWidth="true" hidden="false" outlineLevel="0" max="5" min="5" style="0" width="20"/>
    <col collapsed="false" customWidth="true" hidden="false" outlineLevel="0" max="6" min="6" style="0" width="14"/>
    <col collapsed="false" customWidth="true" hidden="false" outlineLevel="0" max="7" min="7" style="0" width="18"/>
    <col collapsed="false" customWidth="true" hidden="false" outlineLevel="0" max="8" min="8" style="0" width="16"/>
    <col collapsed="false" customWidth="true" hidden="false" outlineLevel="0" max="9" min="9" style="0" width="2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5" t="s">
        <v>4</v>
      </c>
      <c r="C6" s="6" t="n">
        <v>10000</v>
      </c>
    </row>
    <row r="7" customFormat="false" ht="15" hidden="false" customHeight="false" outlineLevel="0" collapsed="false">
      <c r="B7" s="5" t="s">
        <v>5</v>
      </c>
      <c r="C7" s="6" t="n">
        <v>10000</v>
      </c>
      <c r="D7" s="3" t="s">
        <v>6</v>
      </c>
    </row>
    <row r="8" customFormat="false" ht="15" hidden="false" customHeight="false" outlineLevel="0" collapsed="false">
      <c r="B8" s="5" t="s">
        <v>7</v>
      </c>
      <c r="C8" s="7" t="s">
        <v>8</v>
      </c>
      <c r="D8" s="3" t="s">
        <v>9</v>
      </c>
    </row>
    <row r="9" customFormat="false" ht="15" hidden="false" customHeight="false" outlineLevel="0" collapsed="false">
      <c r="B9" s="5" t="s">
        <v>10</v>
      </c>
      <c r="C9" s="8" t="n">
        <v>0.8</v>
      </c>
    </row>
    <row r="10" customFormat="false" ht="15" hidden="false" customHeight="false" outlineLevel="0" collapsed="false">
      <c r="B10" s="5" t="s">
        <v>11</v>
      </c>
      <c r="C10" s="9" t="n">
        <f aca="false">IF(C8="Balance",C6,C7)</f>
        <v>10000</v>
      </c>
    </row>
    <row r="11" customFormat="false" ht="15" hidden="false" customHeight="false" outlineLevel="0" collapsed="false">
      <c r="B11" s="5" t="s">
        <v>12</v>
      </c>
      <c r="C11" s="9" t="n">
        <f aca="false">C9*C10</f>
        <v>8000</v>
      </c>
    </row>
    <row r="13" customFormat="false" ht="15" hidden="false" customHeight="false" outlineLevel="0" collapsed="false">
      <c r="B13" s="4" t="s">
        <v>13</v>
      </c>
    </row>
    <row r="14" customFormat="false" ht="30" hidden="false" customHeight="true" outlineLevel="0" collapsed="false">
      <c r="B14" s="10" t="s">
        <v>14</v>
      </c>
      <c r="C14" s="10" t="s">
        <v>15</v>
      </c>
      <c r="D14" s="10" t="s">
        <v>16</v>
      </c>
      <c r="E14" s="10" t="s">
        <v>17</v>
      </c>
      <c r="F14" s="10" t="s">
        <v>18</v>
      </c>
      <c r="G14" s="10" t="s">
        <v>19</v>
      </c>
      <c r="H14" s="10" t="s">
        <v>20</v>
      </c>
    </row>
    <row r="15" customFormat="false" ht="15" hidden="false" customHeight="false" outlineLevel="0" collapsed="false">
      <c r="B15" s="7" t="s">
        <v>21</v>
      </c>
      <c r="C15" s="11" t="n">
        <v>0.06</v>
      </c>
      <c r="D15" s="12" t="n">
        <v>100</v>
      </c>
      <c r="E15" s="13" t="n">
        <v>4286.2</v>
      </c>
      <c r="F15" s="14" t="n">
        <v>10</v>
      </c>
      <c r="G15" s="9" t="n">
        <f aca="false">IF(OR(C15="",D15="",E15=""),"",C15*D15*E15)</f>
        <v>25717.2</v>
      </c>
      <c r="H15" s="9" t="n">
        <f aca="false">IF(OR(G15="",F15="",F15=0),"",G15/F15)</f>
        <v>2571.72</v>
      </c>
    </row>
    <row r="16" customFormat="false" ht="15" hidden="false" customHeight="false" outlineLevel="0" collapsed="false">
      <c r="B16" s="7" t="s">
        <v>22</v>
      </c>
      <c r="C16" s="11" t="n">
        <v>0.1</v>
      </c>
      <c r="D16" s="12" t="n">
        <v>100000</v>
      </c>
      <c r="E16" s="13" t="n">
        <v>1.1403</v>
      </c>
      <c r="F16" s="14" t="n">
        <v>30</v>
      </c>
      <c r="G16" s="9" t="n">
        <f aca="false">IF(OR(C16="",D16="",E16=""),"",C16*D16*E16)</f>
        <v>11403</v>
      </c>
      <c r="H16" s="9" t="n">
        <f aca="false">IF(OR(G16="",F16="",F16=0),"",G16/F16)</f>
        <v>380.1</v>
      </c>
    </row>
    <row r="17" customFormat="false" ht="15" hidden="false" customHeight="false" outlineLevel="0" collapsed="false">
      <c r="B17" s="7"/>
      <c r="C17" s="11"/>
      <c r="D17" s="12"/>
      <c r="E17" s="13"/>
      <c r="F17" s="14"/>
      <c r="G17" s="9" t="str">
        <f aca="false">IF(OR(C17="",D17="",E17=""),"",C17*D17*E17)</f>
        <v/>
      </c>
      <c r="H17" s="9" t="str">
        <f aca="false">IF(OR(G17="",F17="",F17=0),"",G17/F17)</f>
        <v/>
      </c>
    </row>
    <row r="18" customFormat="false" ht="15" hidden="false" customHeight="false" outlineLevel="0" collapsed="false">
      <c r="B18" s="7"/>
      <c r="C18" s="11"/>
      <c r="D18" s="12"/>
      <c r="E18" s="13"/>
      <c r="F18" s="14"/>
      <c r="G18" s="9" t="str">
        <f aca="false">IF(OR(C18="",D18="",E18=""),"",C18*D18*E18)</f>
        <v/>
      </c>
      <c r="H18" s="9" t="str">
        <f aca="false">IF(OR(G18="",F18="",F18=0),"",G18/F18)</f>
        <v/>
      </c>
    </row>
    <row r="19" customFormat="false" ht="15" hidden="false" customHeight="false" outlineLevel="0" collapsed="false">
      <c r="B19" s="7"/>
      <c r="C19" s="11"/>
      <c r="D19" s="12"/>
      <c r="E19" s="13"/>
      <c r="F19" s="14"/>
      <c r="G19" s="9" t="str">
        <f aca="false">IF(OR(C19="",D19="",E19=""),"",C19*D19*E19)</f>
        <v/>
      </c>
      <c r="H19" s="9" t="str">
        <f aca="false">IF(OR(G19="",F19="",F19=0),"",G19/F19)</f>
        <v/>
      </c>
    </row>
    <row r="20" customFormat="false" ht="15" hidden="false" customHeight="false" outlineLevel="0" collapsed="false">
      <c r="B20" s="7"/>
      <c r="C20" s="11"/>
      <c r="D20" s="12"/>
      <c r="E20" s="13"/>
      <c r="F20" s="14"/>
      <c r="G20" s="9" t="str">
        <f aca="false">IF(OR(C20="",D20="",E20=""),"",C20*D20*E20)</f>
        <v/>
      </c>
      <c r="H20" s="9" t="str">
        <f aca="false">IF(OR(G20="",F20="",F20=0),"",G20/F20)</f>
        <v/>
      </c>
    </row>
    <row r="21" customFormat="false" ht="15" hidden="false" customHeight="false" outlineLevel="0" collapsed="false">
      <c r="B21" s="7"/>
      <c r="C21" s="11"/>
      <c r="D21" s="12"/>
      <c r="E21" s="13"/>
      <c r="F21" s="14"/>
      <c r="G21" s="9" t="str">
        <f aca="false">IF(OR(C21="",D21="",E21=""),"",C21*D21*E21)</f>
        <v/>
      </c>
      <c r="H21" s="9" t="str">
        <f aca="false">IF(OR(G21="",F21="",F21=0),"",G21/F21)</f>
        <v/>
      </c>
    </row>
    <row r="22" customFormat="false" ht="15" hidden="false" customHeight="false" outlineLevel="0" collapsed="false">
      <c r="B22" s="7"/>
      <c r="C22" s="11"/>
      <c r="D22" s="12"/>
      <c r="E22" s="13"/>
      <c r="F22" s="14"/>
      <c r="G22" s="9" t="str">
        <f aca="false">IF(OR(C22="",D22="",E22=""),"",C22*D22*E22)</f>
        <v/>
      </c>
      <c r="H22" s="9" t="str">
        <f aca="false">IF(OR(G22="",F22="",F22=0),"",G22/F22)</f>
        <v/>
      </c>
    </row>
    <row r="23" customFormat="false" ht="15" hidden="false" customHeight="false" outlineLevel="0" collapsed="false">
      <c r="B23" s="7"/>
      <c r="C23" s="11"/>
      <c r="D23" s="12"/>
      <c r="E23" s="13"/>
      <c r="F23" s="14"/>
      <c r="G23" s="9" t="str">
        <f aca="false">IF(OR(C23="",D23="",E23=""),"",C23*D23*E23)</f>
        <v/>
      </c>
      <c r="H23" s="9" t="str">
        <f aca="false">IF(OR(G23="",F23="",F23=0),"",G23/F23)</f>
        <v/>
      </c>
    </row>
    <row r="24" customFormat="false" ht="15" hidden="false" customHeight="false" outlineLevel="0" collapsed="false">
      <c r="B24" s="7"/>
      <c r="C24" s="11"/>
      <c r="D24" s="12"/>
      <c r="E24" s="13"/>
      <c r="F24" s="14"/>
      <c r="G24" s="9" t="str">
        <f aca="false">IF(OR(C24="",D24="",E24=""),"",C24*D24*E24)</f>
        <v/>
      </c>
      <c r="H24" s="9" t="str">
        <f aca="false">IF(OR(G24="",F24="",F24=0),"",G24/F24)</f>
        <v/>
      </c>
    </row>
    <row r="25" customFormat="false" ht="15" hidden="false" customHeight="false" outlineLevel="0" collapsed="false">
      <c r="G25" s="15" t="s">
        <v>23</v>
      </c>
      <c r="H25" s="16" t="n">
        <f aca="false">SUM(H15:H24)</f>
        <v>2951.82</v>
      </c>
    </row>
    <row r="27" customFormat="false" ht="15" hidden="false" customHeight="false" outlineLevel="0" collapsed="false">
      <c r="B27" s="4" t="s">
        <v>24</v>
      </c>
    </row>
    <row r="28" customFormat="false" ht="15" hidden="false" customHeight="false" outlineLevel="0" collapsed="false">
      <c r="B28" s="5" t="s">
        <v>25</v>
      </c>
      <c r="C28" s="17" t="n">
        <f aca="false">IF(C10&gt;0,H25/C10,0)</f>
        <v>0.295182</v>
      </c>
    </row>
    <row r="29" customFormat="false" ht="15" hidden="false" customHeight="false" outlineLevel="0" collapsed="false">
      <c r="B29" s="5" t="s">
        <v>26</v>
      </c>
      <c r="C29" s="18" t="str">
        <f aca="false">IF(C10&lt;=0,"Enter your account",IF(C28&gt;C9,"OVER THE LIMIT","Within the limit"))</f>
        <v>Within the limit</v>
      </c>
      <c r="D29" s="18"/>
    </row>
    <row r="30" customFormat="false" ht="15" hidden="false" customHeight="false" outlineLevel="0" collapsed="false">
      <c r="B30" s="5" t="s">
        <v>27</v>
      </c>
      <c r="C30" s="9" t="n">
        <f aca="false">C11-H25</f>
        <v>5048.18</v>
      </c>
    </row>
    <row r="32" customFormat="false" ht="15" hidden="false" customHeight="false" outlineLevel="0" collapsed="false">
      <c r="B32" s="4" t="s">
        <v>28</v>
      </c>
    </row>
    <row r="33" customFormat="false" ht="15" hidden="false" customHeight="false" outlineLevel="0" collapsed="false">
      <c r="B33" s="5" t="s">
        <v>14</v>
      </c>
      <c r="C33" s="7" t="s">
        <v>21</v>
      </c>
    </row>
    <row r="34" customFormat="false" ht="15" hidden="false" customHeight="false" outlineLevel="0" collapsed="false">
      <c r="B34" s="5" t="s">
        <v>16</v>
      </c>
      <c r="C34" s="12" t="n">
        <v>100</v>
      </c>
    </row>
    <row r="35" customFormat="false" ht="15" hidden="false" customHeight="false" outlineLevel="0" collapsed="false">
      <c r="B35" s="5" t="s">
        <v>17</v>
      </c>
      <c r="C35" s="13" t="n">
        <v>4286.2</v>
      </c>
    </row>
    <row r="36" customFormat="false" ht="15" hidden="false" customHeight="false" outlineLevel="0" collapsed="false">
      <c r="B36" s="5" t="s">
        <v>29</v>
      </c>
      <c r="C36" s="14" t="n">
        <v>10</v>
      </c>
    </row>
    <row r="37" customFormat="false" ht="15" hidden="false" customHeight="false" outlineLevel="0" collapsed="false">
      <c r="B37" s="5" t="s">
        <v>30</v>
      </c>
      <c r="C37" s="9" t="n">
        <f aca="false">IF(C36&gt;0,C34*C35/C36,0)</f>
        <v>42862</v>
      </c>
    </row>
    <row r="38" customFormat="false" ht="15" hidden="false" customHeight="false" outlineLevel="0" collapsed="false">
      <c r="B38" s="5" t="s">
        <v>31</v>
      </c>
      <c r="C38" s="19" t="n">
        <f aca="false">IF(OR(C30&lt;=0,C37&lt;=0),0,ROUNDDOWN(C30/C37,2))</f>
        <v>0.11</v>
      </c>
      <c r="D38" s="3" t="s">
        <v>32</v>
      </c>
    </row>
    <row r="39" customFormat="false" ht="15" hidden="false" customHeight="false" outlineLevel="0" collapsed="false">
      <c r="B39" s="5" t="s">
        <v>33</v>
      </c>
      <c r="C39" s="20" t="n">
        <f aca="false">IF(C37&lt;=0,0,MAX(0,ROUNDDOWN((MIN(0.7,C9-0.1)*C10-H25)/C37,2)))</f>
        <v>0.09</v>
      </c>
      <c r="D39" s="3" t="s">
        <v>34</v>
      </c>
    </row>
    <row r="41" customFormat="false" ht="15" hidden="false" customHeight="false" outlineLevel="0" collapsed="false">
      <c r="B41" s="4" t="s">
        <v>35</v>
      </c>
    </row>
    <row r="42" customFormat="false" ht="15" hidden="false" customHeight="false" outlineLevel="0" collapsed="false">
      <c r="B42" s="21" t="s">
        <v>36</v>
      </c>
      <c r="C42" s="22"/>
      <c r="D42" s="21" t="s">
        <v>37</v>
      </c>
      <c r="E42" s="22"/>
      <c r="F42" s="21" t="s">
        <v>17</v>
      </c>
      <c r="G42" s="22"/>
      <c r="H42" s="22"/>
    </row>
    <row r="43" customFormat="false" ht="15" hidden="false" customHeight="false" outlineLevel="0" collapsed="false">
      <c r="B43" s="5" t="s">
        <v>38</v>
      </c>
      <c r="D43" s="5" t="s">
        <v>39</v>
      </c>
      <c r="F43" s="5" t="s">
        <v>40</v>
      </c>
    </row>
    <row r="44" customFormat="false" ht="15" hidden="false" customHeight="false" outlineLevel="0" collapsed="false">
      <c r="B44" s="5" t="s">
        <v>41</v>
      </c>
      <c r="D44" s="5" t="s">
        <v>39</v>
      </c>
      <c r="F44" s="5" t="s">
        <v>42</v>
      </c>
    </row>
    <row r="45" customFormat="false" ht="15" hidden="false" customHeight="false" outlineLevel="0" collapsed="false">
      <c r="B45" s="5" t="s">
        <v>43</v>
      </c>
      <c r="D45" s="5" t="s">
        <v>39</v>
      </c>
      <c r="F45" s="5" t="s">
        <v>44</v>
      </c>
    </row>
    <row r="46" customFormat="false" ht="15" hidden="false" customHeight="false" outlineLevel="0" collapsed="false">
      <c r="B46" s="5" t="s">
        <v>45</v>
      </c>
      <c r="D46" s="5" t="s">
        <v>39</v>
      </c>
      <c r="F46" s="5" t="s">
        <v>46</v>
      </c>
    </row>
    <row r="47" customFormat="false" ht="15" hidden="false" customHeight="false" outlineLevel="0" collapsed="false">
      <c r="B47" s="5" t="s">
        <v>47</v>
      </c>
      <c r="D47" s="5" t="s">
        <v>48</v>
      </c>
      <c r="F47" s="5" t="s">
        <v>49</v>
      </c>
    </row>
    <row r="48" customFormat="false" ht="15" hidden="false" customHeight="false" outlineLevel="0" collapsed="false">
      <c r="B48" s="5" t="s">
        <v>50</v>
      </c>
      <c r="D48" s="5" t="s">
        <v>51</v>
      </c>
      <c r="F48" s="5" t="s">
        <v>52</v>
      </c>
    </row>
    <row r="49" customFormat="false" ht="15" hidden="false" customHeight="false" outlineLevel="0" collapsed="false">
      <c r="B49" s="5" t="s">
        <v>53</v>
      </c>
      <c r="D49" s="5" t="s">
        <v>54</v>
      </c>
      <c r="F49" s="5" t="s">
        <v>55</v>
      </c>
    </row>
    <row r="50" customFormat="false" ht="15" hidden="false" customHeight="false" outlineLevel="0" collapsed="false">
      <c r="B50" s="5" t="s">
        <v>56</v>
      </c>
      <c r="D50" s="5" t="s">
        <v>39</v>
      </c>
      <c r="F50" s="5" t="s">
        <v>57</v>
      </c>
    </row>
    <row r="52" customFormat="false" ht="15" hidden="false" customHeight="false" outlineLevel="0" collapsed="false">
      <c r="B52" s="3" t="s">
        <v>58</v>
      </c>
    </row>
    <row r="53" customFormat="false" ht="15" hidden="false" customHeight="false" outlineLevel="0" collapsed="false">
      <c r="B53" s="3" t="s">
        <v>59</v>
      </c>
    </row>
  </sheetData>
  <mergeCells count="1">
    <mergeCell ref="C29:D29"/>
  </mergeCells>
  <conditionalFormatting sqref="C29:D29">
    <cfRule type="expression" priority="2" aboveAverage="0" equalAverage="0" bottom="0" percent="0" rank="0" text="" dxfId="0">
      <formula>$C$28&gt;$C$9</formula>
    </cfRule>
    <cfRule type="expression" priority="3" aboveAverage="0" equalAverage="0" bottom="0" percent="0" rank="0" text="" dxfId="1">
      <formula>AND($C$10&gt;0,$C$28&lt;=$C$9)</formula>
    </cfRule>
  </conditionalFormatting>
  <dataValidations count="1">
    <dataValidation allowBlank="false" errorStyle="stop" operator="between" showDropDown="false" showErrorMessage="false" showInputMessage="false" sqref="C8" type="list">
      <formula1>"Balance,Equity"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23" t="s">
        <v>60</v>
      </c>
    </row>
    <row r="2" customFormat="false" ht="15" hidden="false" customHeight="false" outlineLevel="0" collapsed="false">
      <c r="B2" s="24"/>
    </row>
    <row r="3" customFormat="false" ht="23.85" hidden="false" customHeight="false" outlineLevel="0" collapsed="false">
      <c r="B3" s="24" t="s">
        <v>61</v>
      </c>
    </row>
    <row r="4" customFormat="false" ht="23.85" hidden="false" customHeight="false" outlineLevel="0" collapsed="false">
      <c r="B4" s="24" t="s">
        <v>62</v>
      </c>
    </row>
    <row r="5" customFormat="false" ht="15" hidden="false" customHeight="false" outlineLevel="0" collapsed="false">
      <c r="B5" s="24" t="s">
        <v>63</v>
      </c>
    </row>
    <row r="6" customFormat="false" ht="15" hidden="false" customHeight="false" outlineLevel="0" collapsed="false">
      <c r="B6" s="24" t="s">
        <v>64</v>
      </c>
    </row>
    <row r="7" customFormat="false" ht="15" hidden="false" customHeight="false" outlineLevel="0" collapsed="false">
      <c r="B7" s="24"/>
    </row>
    <row r="8" customFormat="false" ht="15" hidden="false" customHeight="false" outlineLevel="0" collapsed="false">
      <c r="B8" s="25" t="s">
        <v>65</v>
      </c>
    </row>
    <row r="9" customFormat="false" ht="15" hidden="false" customHeight="false" outlineLevel="0" collapsed="false">
      <c r="B9" s="24" t="s">
        <v>66</v>
      </c>
    </row>
    <row r="10" customFormat="false" ht="15" hidden="false" customHeight="false" outlineLevel="0" collapsed="false">
      <c r="B10" s="24" t="s">
        <v>67</v>
      </c>
    </row>
    <row r="11" customFormat="false" ht="15" hidden="false" customHeight="false" outlineLevel="0" collapsed="false">
      <c r="B11" s="24" t="s">
        <v>68</v>
      </c>
    </row>
    <row r="12" customFormat="false" ht="15" hidden="false" customHeight="false" outlineLevel="0" collapsed="false">
      <c r="B12" s="24"/>
    </row>
    <row r="13" customFormat="false" ht="15" hidden="false" customHeight="false" outlineLevel="0" collapsed="false">
      <c r="B13" s="25" t="s">
        <v>69</v>
      </c>
    </row>
    <row r="14" customFormat="false" ht="23.85" hidden="false" customHeight="false" outlineLevel="0" collapsed="false">
      <c r="B14" s="24" t="s">
        <v>70</v>
      </c>
    </row>
    <row r="15" customFormat="false" ht="23.85" hidden="false" customHeight="false" outlineLevel="0" collapsed="false">
      <c r="B15" s="24" t="s">
        <v>71</v>
      </c>
    </row>
    <row r="16" customFormat="false" ht="15" hidden="false" customHeight="false" outlineLevel="0" collapsed="false">
      <c r="B16" s="24" t="s">
        <v>72</v>
      </c>
    </row>
    <row r="17" customFormat="false" ht="15" hidden="false" customHeight="false" outlineLevel="0" collapsed="false">
      <c r="B17" s="24" t="s">
        <v>73</v>
      </c>
    </row>
    <row r="18" customFormat="false" ht="15" hidden="false" customHeight="false" outlineLevel="0" collapsed="false">
      <c r="B18" s="24"/>
    </row>
    <row r="19" customFormat="false" ht="15" hidden="false" customHeight="false" outlineLevel="0" collapsed="false">
      <c r="B19" s="25" t="s">
        <v>74</v>
      </c>
    </row>
    <row r="20" customFormat="false" ht="15" hidden="false" customHeight="false" outlineLevel="0" collapsed="false">
      <c r="B20" s="24" t="s">
        <v>75</v>
      </c>
    </row>
    <row r="21" customFormat="false" ht="15" hidden="false" customHeight="false" outlineLevel="0" collapsed="false">
      <c r="B21" s="24" t="s">
        <v>76</v>
      </c>
    </row>
    <row r="22" customFormat="false" ht="15" hidden="false" customHeight="false" outlineLevel="0" collapsed="false">
      <c r="B22" s="24" t="s">
        <v>77</v>
      </c>
    </row>
    <row r="23" customFormat="false" ht="15" hidden="false" customHeight="false" outlineLevel="0" collapsed="false">
      <c r="B23" s="24"/>
    </row>
    <row r="24" customFormat="false" ht="15" hidden="false" customHeight="false" outlineLevel="0" collapsed="false">
      <c r="B24" s="26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2026-10-02T06:28:33Z</dcterms:created>
  <dc:creator>openpyxl</dc:creator>
  <dc:description/>
  <dc:language>en-US</dc:language>
  <cp:lastModifiedBy/>
  <dcterms:modified xsi:type="dcterms:W3CDTF">2026-10-02T06:28:33Z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